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" windowWidth="13095" windowHeight="894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<sst xmlns="http://schemas.openxmlformats.org/spreadsheetml/2006/main" count="27" uniqueCount="26">
  <si>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>Por favor preencha apenas os campos amarelos</t>
    </r>
    <r>
      <rPr>
        <b/>
        <sz val="10"/>
        <color indexed="9"/>
        <rFont val="Arial"/>
        <family val="2"/>
      </rPr>
      <t>. Todos os outros campos serão calculados automaticamente</t>
    </r>
  </si>
  <si>
    <t>RESULTADOS OBTIDOS COM AS OCULARES QUANDO UTILIZADAS COM O TELESCÓPIO ACIMA INDICADO</t>
  </si>
  <si>
    <t>A razão focal (f/D) é</t>
  </si>
  <si>
    <t>Poder separador (Rayleigh)</t>
  </si>
  <si>
    <t>Poder separador (Dawes)</t>
  </si>
  <si>
    <t>Distância focal em mm</t>
  </si>
  <si>
    <t>Campo aparente em  º</t>
  </si>
  <si>
    <t>Campo real</t>
  </si>
  <si>
    <t>Pup. de saída</t>
  </si>
  <si>
    <r>
      <t xml:space="preserve"> (··)</t>
    </r>
    <r>
      <rPr>
        <sz val="10"/>
        <rFont val="Arial"/>
        <family val="0"/>
      </rPr>
      <t xml:space="preserve">1"origina </t>
    </r>
  </si>
  <si>
    <t>Abertura D em mm</t>
  </si>
  <si>
    <t>Tipo de oc.</t>
  </si>
  <si>
    <t>Captação de luz. Olho=1,00 (d=6 mm)</t>
  </si>
  <si>
    <t>Captação de luz. Olho=1,00 (d=7 mm)</t>
  </si>
  <si>
    <t>Amplif.(A)</t>
  </si>
  <si>
    <t>A/D</t>
  </si>
  <si>
    <t>Magnitude limite</t>
  </si>
  <si>
    <t>Máximo campo real com uma ocular de 2"</t>
  </si>
  <si>
    <t>Máximo campo real com uma ocular de 1,25"</t>
  </si>
  <si>
    <t>1º no plano focal</t>
  </si>
  <si>
    <t>1" no plano focal (1'' = 1º/3600)</t>
  </si>
  <si>
    <t>Tempo para Dec 0º</t>
  </si>
  <si>
    <r>
      <t>LEGENDA EXPLICATIVA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—"Brilho Relat." </t>
    </r>
    <r>
      <rPr>
        <sz val="10"/>
        <rFont val="Arial"/>
        <family val="2"/>
      </rPr>
      <t>= brilho relativo na observação de fontes extensas.</t>
    </r>
    <r>
      <rPr>
        <b/>
        <sz val="10"/>
        <rFont val="Arial"/>
        <family val="2"/>
      </rPr>
      <t xml:space="preserve"> "(··)" </t>
    </r>
    <r>
      <rPr>
        <sz val="10"/>
        <rFont val="Arial"/>
        <family val="2"/>
      </rPr>
      <t>= valor para estimar a separação de estrelas duplas: 1 segundo de arco (") é amplificado para o ângulo referido (minutos de arco).</t>
    </r>
    <r>
      <rPr>
        <b/>
        <sz val="10"/>
        <rFont val="Arial"/>
        <family val="2"/>
      </rPr>
      <t xml:space="preserve"> "Tempo para Dec 0º " </t>
    </r>
    <r>
      <rPr>
        <sz val="10"/>
        <rFont val="Arial"/>
        <family val="2"/>
      </rPr>
      <t xml:space="preserve">é o tempo que uma estrela de declinação nula demora a atravessar diametralmente o campo, com o telescópio estacionário; se a declinação for </t>
    </r>
    <r>
      <rPr>
        <sz val="10"/>
        <rFont val="Symbol"/>
        <family val="1"/>
      </rPr>
      <t>d¹</t>
    </r>
    <r>
      <rPr>
        <sz val="10"/>
        <rFont val="Arial"/>
        <family val="2"/>
      </rPr>
      <t>0º, este tempo deverá ser dividido pelo co-seno de</t>
    </r>
    <r>
      <rPr>
        <sz val="10"/>
        <rFont val="Symbol"/>
        <family val="1"/>
      </rPr>
      <t xml:space="preserve"> d.</t>
    </r>
    <r>
      <rPr>
        <sz val="10"/>
        <rFont val="Arial"/>
        <family val="2"/>
      </rPr>
      <t xml:space="preserve"> </t>
    </r>
  </si>
  <si>
    <t>Brilho relat.</t>
  </si>
  <si>
    <r>
      <t xml:space="preserve">Telescópios e oculares </t>
    </r>
    <r>
      <rPr>
        <b/>
        <sz val="12"/>
        <rFont val="Arial"/>
        <family val="2"/>
      </rPr>
      <t xml:space="preserve"> (por  Guilherme  de  Almeida, 2006).           </t>
    </r>
    <r>
      <rPr>
        <b/>
        <sz val="9"/>
        <color indexed="11"/>
        <rFont val="Arial"/>
        <family val="2"/>
      </rPr>
      <t>VERSÃO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PORTUGUESA  </t>
    </r>
    <r>
      <rPr>
        <b/>
        <sz val="10"/>
        <color indexed="8"/>
        <rFont val="Arial"/>
        <family val="2"/>
      </rPr>
      <t>2.0</t>
    </r>
  </si>
  <si>
    <t>DADOS  SOBRE  O  TELESCÓPIO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</si>
</sst>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##0.0\ \&quot;"/>
    <numFmt numFmtId="166" formatCode="0.00\ \&quot;"/>
    <numFmt numFmtId="167" formatCode="0.00\&quot;"/>
    <numFmt numFmtId="168" formatCode="0.000\&quot;"/>
    <numFmt numFmtId="169" formatCode="0.0\x"/>
    <numFmt numFmtId="170" formatCode="0.00\º"/>
    <numFmt numFmtId="171" formatCode="0.00\ \m"/>
    <numFmt numFmtId="172" formatCode="0.00\ \m\m"/>
    <numFmt numFmtId="173" formatCode="0.0"/>
    <numFmt numFmtId="174" formatCode="0.0\ \x"/>
    <numFmt numFmtId="175" formatCode="0.00\ \'"/>
    <numFmt numFmtId="176" formatCode="0.00\'"/>
    <numFmt numFmtId="177" formatCode="0.00\'\ \|"/>
    <numFmt numFmtId="178" formatCode="0.00\'\ "/>
    <numFmt numFmtId="179" formatCode="0.0000"/>
    <numFmt numFmtId="180" formatCode="0.0000\ \m\m"/>
    <numFmt numFmtId="181" formatCode="0.00000"/>
    <numFmt numFmtId="182" formatCode="0.00000\ \m\m"/>
    <numFmt numFmtId="183" formatCode="0.0\ \s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8" fontId="0" fillId="0" borderId="3" xfId="0" applyNumberFormat="1" applyBorder="1" applyAlignment="1">
      <alignment/>
    </xf>
    <xf numFmtId="169" fontId="0" fillId="0" borderId="3" xfId="0" applyNumberFormat="1" applyBorder="1" applyAlignment="1">
      <alignment/>
    </xf>
    <xf numFmtId="178" fontId="0" fillId="2" borderId="4" xfId="0" applyNumberFormat="1" applyFill="1" applyBorder="1" applyAlignment="1">
      <alignment horizontal="right"/>
    </xf>
    <xf numFmtId="178" fontId="0" fillId="2" borderId="5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70" fontId="0" fillId="0" borderId="4" xfId="0" applyNumberFormat="1" applyBorder="1" applyAlignment="1">
      <alignment/>
    </xf>
    <xf numFmtId="170" fontId="0" fillId="0" borderId="5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172" fontId="0" fillId="0" borderId="6" xfId="0" applyNumberFormat="1" applyBorder="1" applyAlignment="1">
      <alignment/>
    </xf>
    <xf numFmtId="178" fontId="0" fillId="2" borderId="6" xfId="0" applyNumberFormat="1" applyFill="1" applyBorder="1" applyAlignment="1">
      <alignment horizontal="right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8" fillId="4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0" fillId="4" borderId="7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5" borderId="14" xfId="0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0" fontId="0" fillId="5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0" fillId="5" borderId="14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4" borderId="7" xfId="0" applyFont="1" applyFill="1" applyBorder="1" applyAlignment="1">
      <alignment/>
    </xf>
    <xf numFmtId="0" fontId="0" fillId="5" borderId="12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183" fontId="8" fillId="0" borderId="12" xfId="0" applyNumberFormat="1" applyFont="1" applyFill="1" applyBorder="1" applyAlignment="1">
      <alignment vertical="center" wrapText="1"/>
    </xf>
    <xf numFmtId="183" fontId="8" fillId="0" borderId="13" xfId="0" applyNumberFormat="1" applyFont="1" applyFill="1" applyBorder="1" applyAlignment="1">
      <alignment vertical="center" wrapText="1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169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0" xfId="0" applyAlignment="1">
      <alignment/>
    </xf>
    <xf numFmtId="172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7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8" borderId="25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170" fontId="0" fillId="0" borderId="2" xfId="0" applyNumberFormat="1" applyFill="1" applyBorder="1" applyAlignment="1">
      <alignment/>
    </xf>
    <xf numFmtId="170" fontId="0" fillId="2" borderId="2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0" fontId="8" fillId="10" borderId="14" xfId="0" applyFont="1" applyFill="1" applyBorder="1" applyAlignment="1">
      <alignment horizontal="left" vertical="top" wrapText="1"/>
    </xf>
    <xf numFmtId="0" fontId="12" fillId="10" borderId="21" xfId="0" applyFont="1" applyFill="1" applyBorder="1" applyAlignment="1">
      <alignment horizontal="left" vertical="top" wrapText="1"/>
    </xf>
    <xf numFmtId="0" fontId="12" fillId="10" borderId="18" xfId="0" applyFont="1" applyFill="1" applyBorder="1" applyAlignment="1">
      <alignment horizontal="left" vertical="top" wrapText="1"/>
    </xf>
    <xf numFmtId="0" fontId="12" fillId="10" borderId="28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25" xfId="0" applyFont="1" applyFill="1" applyBorder="1" applyAlignment="1">
      <alignment horizontal="left" vertical="top" wrapText="1"/>
    </xf>
    <xf numFmtId="0" fontId="12" fillId="10" borderId="16" xfId="0" applyFont="1" applyFill="1" applyBorder="1" applyAlignment="1">
      <alignment horizontal="left" vertical="top" wrapText="1"/>
    </xf>
    <xf numFmtId="0" fontId="12" fillId="10" borderId="29" xfId="0" applyFont="1" applyFill="1" applyBorder="1" applyAlignment="1">
      <alignment horizontal="left" vertical="top" wrapText="1"/>
    </xf>
    <xf numFmtId="0" fontId="12" fillId="10" borderId="19" xfId="0" applyFont="1" applyFill="1" applyBorder="1" applyAlignment="1">
      <alignment horizontal="left" vertical="top" wrapText="1"/>
    </xf>
    <xf numFmtId="0" fontId="8" fillId="10" borderId="7" xfId="0" applyFont="1" applyFill="1" applyBorder="1" applyAlignment="1">
      <alignment horizontal="right"/>
    </xf>
    <xf numFmtId="0" fontId="7" fillId="10" borderId="7" xfId="0" applyFont="1" applyFill="1" applyBorder="1" applyAlignment="1">
      <alignment horizontal="center"/>
    </xf>
    <xf numFmtId="0" fontId="8" fillId="10" borderId="7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11" borderId="14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18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2" borderId="1" xfId="0" applyFill="1" applyBorder="1" applyAlignment="1">
      <alignment/>
    </xf>
    <xf numFmtId="0" fontId="0" fillId="0" borderId="28" xfId="0" applyFill="1" applyBorder="1" applyAlignment="1">
      <alignment/>
    </xf>
    <xf numFmtId="0" fontId="0" fillId="8" borderId="28" xfId="0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Q8" sqref="Q8"/>
    </sheetView>
  </sheetViews>
  <sheetFormatPr defaultColWidth="9.140625" defaultRowHeight="12.75"/>
  <cols>
    <col min="2" max="2" width="12.00390625" style="0" customWidth="1"/>
    <col min="3" max="3" width="1.7109375" style="0" customWidth="1"/>
    <col min="4" max="4" width="11.57421875" style="0" customWidth="1"/>
    <col min="5" max="5" width="9.7109375" style="0" customWidth="1"/>
    <col min="6" max="6" width="1.7109375" style="0" customWidth="1"/>
    <col min="7" max="7" width="8.00390625" style="0" customWidth="1"/>
    <col min="8" max="8" width="8.28125" style="0" customWidth="1"/>
    <col min="9" max="9" width="1.8515625" style="0" customWidth="1"/>
    <col min="10" max="11" width="11.7109375" style="0" customWidth="1"/>
    <col min="12" max="12" width="1.8515625" style="0" customWidth="1"/>
    <col min="13" max="13" width="11.140625" style="0" customWidth="1"/>
    <col min="14" max="14" width="12.57421875" style="0" customWidth="1"/>
    <col min="15" max="15" width="1.8515625" style="8" customWidth="1"/>
    <col min="16" max="16" width="16.140625" style="0" customWidth="1"/>
  </cols>
  <sheetData>
    <row r="1" spans="1:16" ht="18.75" thickTop="1">
      <c r="A1" s="99" t="s">
        <v>24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12.75">
      <c r="A2" s="102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77"/>
    </row>
    <row r="3" spans="1:16" ht="7.5" customHeight="1">
      <c r="A3" s="10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P3" s="78"/>
    </row>
    <row r="4" spans="1:16" ht="13.5" thickBot="1">
      <c r="A4" s="104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82"/>
    </row>
    <row r="5" spans="1:16" ht="14.25" thickBot="1" thickTop="1">
      <c r="A5" s="48" t="s">
        <v>10</v>
      </c>
      <c r="B5" s="47"/>
      <c r="C5" s="8"/>
      <c r="D5" s="48" t="s">
        <v>5</v>
      </c>
      <c r="E5" s="49"/>
      <c r="F5" s="8"/>
      <c r="G5" s="66" t="s">
        <v>2</v>
      </c>
      <c r="H5" s="67"/>
      <c r="I5" s="8"/>
      <c r="J5" s="42" t="s">
        <v>3</v>
      </c>
      <c r="K5" s="43"/>
      <c r="L5" s="8"/>
      <c r="M5" s="42" t="s">
        <v>4</v>
      </c>
      <c r="N5" s="44"/>
      <c r="P5" s="59" t="s">
        <v>19</v>
      </c>
    </row>
    <row r="6" spans="1:16" ht="14.25" thickBot="1" thickTop="1">
      <c r="A6" s="16"/>
      <c r="B6" s="17">
        <v>115</v>
      </c>
      <c r="C6" s="8"/>
      <c r="D6" s="16"/>
      <c r="E6" s="17">
        <v>805</v>
      </c>
      <c r="F6" s="8"/>
      <c r="G6" s="1"/>
      <c r="H6" s="4">
        <f>E6/B6</f>
        <v>7</v>
      </c>
      <c r="I6" s="8"/>
      <c r="J6" s="1"/>
      <c r="K6" s="3">
        <f>(140/B6)</f>
        <v>1.2173913043478262</v>
      </c>
      <c r="L6" s="8"/>
      <c r="M6" s="2"/>
      <c r="N6" s="12">
        <f>116/B6</f>
        <v>1.008695652173913</v>
      </c>
      <c r="P6" s="75">
        <f>(PI()/180)*E6</f>
        <v>14.049900478554353</v>
      </c>
    </row>
    <row r="7" spans="1:16" ht="14.25" thickBot="1" thickTop="1">
      <c r="A7" s="10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1"/>
      <c r="P7" s="79"/>
    </row>
    <row r="8" spans="1:16" ht="13.5" thickTop="1">
      <c r="A8" s="50" t="s">
        <v>18</v>
      </c>
      <c r="B8" s="51"/>
      <c r="C8" s="8"/>
      <c r="D8" s="50" t="s">
        <v>17</v>
      </c>
      <c r="E8" s="51"/>
      <c r="F8" s="8"/>
      <c r="G8" s="54" t="s">
        <v>16</v>
      </c>
      <c r="H8" s="55"/>
      <c r="I8" s="8"/>
      <c r="J8" s="50" t="s">
        <v>12</v>
      </c>
      <c r="K8" s="51"/>
      <c r="L8" s="8"/>
      <c r="M8" s="38" t="s">
        <v>13</v>
      </c>
      <c r="N8" s="39"/>
      <c r="P8" s="64" t="s">
        <v>20</v>
      </c>
    </row>
    <row r="9" spans="1:16" ht="13.5" thickBot="1">
      <c r="A9" s="52"/>
      <c r="B9" s="53"/>
      <c r="C9" s="8"/>
      <c r="D9" s="52"/>
      <c r="E9" s="53"/>
      <c r="F9" s="8"/>
      <c r="G9" s="56"/>
      <c r="H9" s="57"/>
      <c r="I9" s="8"/>
      <c r="J9" s="52"/>
      <c r="K9" s="53"/>
      <c r="L9" s="8"/>
      <c r="M9" s="40"/>
      <c r="N9" s="41"/>
      <c r="P9" s="65"/>
    </row>
    <row r="10" spans="1:16" ht="14.25" thickBot="1" thickTop="1">
      <c r="A10" s="106"/>
      <c r="B10" s="83">
        <f>(27/E6)*57.3</f>
        <v>1.9218633540372667</v>
      </c>
      <c r="C10" s="8"/>
      <c r="D10" s="85"/>
      <c r="E10" s="84">
        <f>(46/E6)*57.3</f>
        <v>3.274285714285714</v>
      </c>
      <c r="F10" s="8"/>
      <c r="G10" s="1"/>
      <c r="H10" s="4">
        <f>2.5+(5*LOG10(B6))</f>
        <v>12.803489201768059</v>
      </c>
      <c r="I10" s="8"/>
      <c r="J10" s="1"/>
      <c r="K10" s="5">
        <f>(B6/6)^2</f>
        <v>367.36111111111114</v>
      </c>
      <c r="L10" s="8"/>
      <c r="M10" s="1"/>
      <c r="N10" s="13">
        <f>(B6/7)^2</f>
        <v>269.89795918367344</v>
      </c>
      <c r="P10" s="76">
        <f>P6/3600</f>
        <v>0.0039027501329317645</v>
      </c>
    </row>
    <row r="11" spans="1:16" ht="9.75" customHeight="1" thickTop="1">
      <c r="A11" s="107"/>
      <c r="B11" s="6"/>
      <c r="C11" s="8"/>
      <c r="D11" s="7"/>
      <c r="E11" s="7"/>
      <c r="F11" s="8"/>
      <c r="G11" s="8"/>
      <c r="H11" s="9"/>
      <c r="I11" s="8"/>
      <c r="J11" s="8"/>
      <c r="K11" s="10"/>
      <c r="L11" s="8"/>
      <c r="M11" s="8"/>
      <c r="N11" s="62"/>
      <c r="P11" s="80"/>
    </row>
    <row r="12" spans="1:16" ht="9.75" customHeight="1">
      <c r="A12" s="108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81"/>
    </row>
    <row r="13" spans="1:16" ht="13.5" thickBot="1">
      <c r="A13" s="104" t="s">
        <v>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82"/>
    </row>
    <row r="14" spans="1:16" ht="14.25" customHeight="1" thickBot="1" thickTop="1">
      <c r="A14" s="46" t="s">
        <v>5</v>
      </c>
      <c r="B14" s="45"/>
      <c r="C14" s="8"/>
      <c r="D14" s="46" t="s">
        <v>6</v>
      </c>
      <c r="E14" s="45"/>
      <c r="F14" s="8"/>
      <c r="G14" s="63" t="s">
        <v>14</v>
      </c>
      <c r="H14" s="34" t="s">
        <v>15</v>
      </c>
      <c r="I14" s="8"/>
      <c r="J14" s="34" t="s">
        <v>7</v>
      </c>
      <c r="K14" s="27" t="s">
        <v>8</v>
      </c>
      <c r="L14" s="8"/>
      <c r="M14" s="95" t="s">
        <v>23</v>
      </c>
      <c r="N14" s="96" t="s">
        <v>9</v>
      </c>
      <c r="P14" s="97" t="s">
        <v>21</v>
      </c>
    </row>
    <row r="15" spans="1:16" ht="13.5" thickTop="1">
      <c r="A15" s="109" t="s">
        <v>11</v>
      </c>
      <c r="B15" s="29">
        <v>5</v>
      </c>
      <c r="C15" s="8"/>
      <c r="D15" s="28"/>
      <c r="E15" s="29">
        <v>52</v>
      </c>
      <c r="F15" s="8"/>
      <c r="G15" s="32">
        <f>E6/B15</f>
        <v>161</v>
      </c>
      <c r="H15" s="35">
        <f>G15/B6</f>
        <v>1.4</v>
      </c>
      <c r="I15" s="8"/>
      <c r="J15" s="18">
        <f aca="true" t="shared" si="0" ref="J15:J29">E15/G15</f>
        <v>0.32298136645962733</v>
      </c>
      <c r="K15" s="20">
        <f>B6/G15</f>
        <v>0.7142857142857143</v>
      </c>
      <c r="L15" s="8"/>
      <c r="M15" s="25">
        <f>(K15)^2</f>
        <v>0.5102040816326531</v>
      </c>
      <c r="N15" s="14">
        <f aca="true" t="shared" si="1" ref="N15:N29">G15/60</f>
        <v>2.683333333333333</v>
      </c>
      <c r="P15" s="68">
        <f>J15*86164/360</f>
        <v>77.30379572118703</v>
      </c>
    </row>
    <row r="16" spans="1:16" ht="12.75">
      <c r="A16" s="110"/>
      <c r="B16" s="31">
        <v>7.5</v>
      </c>
      <c r="C16" s="8"/>
      <c r="D16" s="30"/>
      <c r="E16" s="31">
        <v>50</v>
      </c>
      <c r="F16" s="8"/>
      <c r="G16" s="33">
        <f>E6/B16</f>
        <v>107.33333333333333</v>
      </c>
      <c r="H16" s="36">
        <f>G16/B6</f>
        <v>0.9333333333333332</v>
      </c>
      <c r="I16" s="8"/>
      <c r="J16" s="19">
        <f t="shared" si="0"/>
        <v>0.46583850931677023</v>
      </c>
      <c r="K16" s="21">
        <f>B6/G16</f>
        <v>1.0714285714285714</v>
      </c>
      <c r="L16" s="8"/>
      <c r="M16" s="26">
        <f aca="true" t="shared" si="2" ref="M16:M29">(K16)^2</f>
        <v>1.1479591836734693</v>
      </c>
      <c r="N16" s="15">
        <f t="shared" si="1"/>
        <v>1.7888888888888888</v>
      </c>
      <c r="P16" s="69">
        <f aca="true" t="shared" si="3" ref="P16:P29">J16*86164/360</f>
        <v>111.49585921325054</v>
      </c>
    </row>
    <row r="17" spans="1:17" ht="12.75">
      <c r="A17" s="110"/>
      <c r="B17" s="31">
        <v>9</v>
      </c>
      <c r="C17" s="8"/>
      <c r="D17" s="30"/>
      <c r="E17" s="31">
        <v>82</v>
      </c>
      <c r="F17" s="8"/>
      <c r="G17" s="33">
        <f>E6/B17</f>
        <v>89.44444444444444</v>
      </c>
      <c r="H17" s="36">
        <f>G17/B6</f>
        <v>0.7777777777777778</v>
      </c>
      <c r="I17" s="8"/>
      <c r="J17" s="19">
        <f t="shared" si="0"/>
        <v>0.9167701863354037</v>
      </c>
      <c r="K17" s="21">
        <f>B6/G17</f>
        <v>1.2857142857142858</v>
      </c>
      <c r="L17" s="8"/>
      <c r="M17" s="26">
        <f t="shared" si="2"/>
        <v>1.6530612244897962</v>
      </c>
      <c r="N17" s="15">
        <f t="shared" si="1"/>
        <v>1.4907407407407407</v>
      </c>
      <c r="P17" s="69">
        <f t="shared" si="3"/>
        <v>219.423850931677</v>
      </c>
      <c r="Q17" s="98"/>
    </row>
    <row r="18" spans="1:16" ht="12.75">
      <c r="A18" s="110"/>
      <c r="B18" s="31">
        <v>10</v>
      </c>
      <c r="C18" s="8"/>
      <c r="D18" s="30"/>
      <c r="E18" s="31">
        <v>50</v>
      </c>
      <c r="F18" s="8"/>
      <c r="G18" s="33">
        <f>E6/B18</f>
        <v>80.5</v>
      </c>
      <c r="H18" s="36">
        <f>G18/B6</f>
        <v>0.7</v>
      </c>
      <c r="I18" s="8"/>
      <c r="J18" s="19">
        <f t="shared" si="0"/>
        <v>0.6211180124223602</v>
      </c>
      <c r="K18" s="21">
        <f>B6/G18</f>
        <v>1.4285714285714286</v>
      </c>
      <c r="L18" s="8"/>
      <c r="M18" s="26">
        <f t="shared" si="2"/>
        <v>2.0408163265306123</v>
      </c>
      <c r="N18" s="15">
        <f t="shared" si="1"/>
        <v>1.3416666666666666</v>
      </c>
      <c r="P18" s="69">
        <f t="shared" si="3"/>
        <v>148.66114561766736</v>
      </c>
    </row>
    <row r="19" spans="1:16" ht="12.75">
      <c r="A19" s="110"/>
      <c r="B19" s="31">
        <v>12.5</v>
      </c>
      <c r="C19" s="8"/>
      <c r="D19" s="30"/>
      <c r="E19" s="31">
        <v>52</v>
      </c>
      <c r="F19" s="8"/>
      <c r="G19" s="33">
        <f>E6/B19</f>
        <v>64.4</v>
      </c>
      <c r="H19" s="36">
        <f>G19/B6</f>
        <v>0.56</v>
      </c>
      <c r="I19" s="8"/>
      <c r="J19" s="19">
        <f t="shared" si="0"/>
        <v>0.8074534161490683</v>
      </c>
      <c r="K19" s="21">
        <f>B6/G19</f>
        <v>1.7857142857142856</v>
      </c>
      <c r="L19" s="8"/>
      <c r="M19" s="26">
        <f t="shared" si="2"/>
        <v>3.1887755102040813</v>
      </c>
      <c r="N19" s="15">
        <f t="shared" si="1"/>
        <v>1.0733333333333335</v>
      </c>
      <c r="P19" s="69">
        <f t="shared" si="3"/>
        <v>193.25948930296755</v>
      </c>
    </row>
    <row r="20" spans="1:16" ht="12.75">
      <c r="A20" s="110"/>
      <c r="B20" s="31">
        <v>15</v>
      </c>
      <c r="C20" s="8"/>
      <c r="D20" s="30"/>
      <c r="E20" s="31">
        <v>52</v>
      </c>
      <c r="F20" s="8"/>
      <c r="G20" s="33">
        <f>E6/B20</f>
        <v>53.666666666666664</v>
      </c>
      <c r="H20" s="36">
        <f>G20/B6</f>
        <v>0.4666666666666666</v>
      </c>
      <c r="I20" s="8"/>
      <c r="J20" s="19">
        <f t="shared" si="0"/>
        <v>0.968944099378882</v>
      </c>
      <c r="K20" s="21">
        <f>B6/G20</f>
        <v>2.142857142857143</v>
      </c>
      <c r="L20" s="8"/>
      <c r="M20" s="26">
        <f t="shared" si="2"/>
        <v>4.591836734693877</v>
      </c>
      <c r="N20" s="15">
        <f t="shared" si="1"/>
        <v>0.8944444444444444</v>
      </c>
      <c r="P20" s="69">
        <f t="shared" si="3"/>
        <v>231.91138716356107</v>
      </c>
    </row>
    <row r="21" spans="1:16" ht="12.75">
      <c r="A21" s="110"/>
      <c r="B21" s="31">
        <v>18</v>
      </c>
      <c r="C21" s="8"/>
      <c r="D21" s="30"/>
      <c r="E21" s="31">
        <v>43</v>
      </c>
      <c r="F21" s="8"/>
      <c r="G21" s="33">
        <f>E6/B21</f>
        <v>44.72222222222222</v>
      </c>
      <c r="H21" s="36">
        <f>G21/B6</f>
        <v>0.3888888888888889</v>
      </c>
      <c r="I21" s="8"/>
      <c r="J21" s="19">
        <f t="shared" si="0"/>
        <v>0.9614906832298137</v>
      </c>
      <c r="K21" s="21">
        <f>B6/G21</f>
        <v>2.5714285714285716</v>
      </c>
      <c r="L21" s="8"/>
      <c r="M21" s="26">
        <f t="shared" si="2"/>
        <v>6.612244897959185</v>
      </c>
      <c r="N21" s="15">
        <f t="shared" si="1"/>
        <v>0.7453703703703703</v>
      </c>
      <c r="P21" s="69">
        <f t="shared" si="3"/>
        <v>230.12745341614908</v>
      </c>
    </row>
    <row r="22" spans="1:16" ht="12.75">
      <c r="A22" s="110"/>
      <c r="B22" s="31">
        <v>24</v>
      </c>
      <c r="C22" s="8"/>
      <c r="D22" s="30"/>
      <c r="E22" s="31">
        <v>60</v>
      </c>
      <c r="F22" s="8"/>
      <c r="G22" s="33">
        <f>E6/B22</f>
        <v>33.541666666666664</v>
      </c>
      <c r="H22" s="36">
        <f>G22/B6</f>
        <v>0.29166666666666663</v>
      </c>
      <c r="I22" s="8"/>
      <c r="J22" s="19">
        <f t="shared" si="0"/>
        <v>1.7888198757763976</v>
      </c>
      <c r="K22" s="21">
        <f>B6/G22</f>
        <v>3.428571428571429</v>
      </c>
      <c r="L22" s="8"/>
      <c r="M22" s="26">
        <f t="shared" si="2"/>
        <v>11.755102040816329</v>
      </c>
      <c r="N22" s="15">
        <f t="shared" si="1"/>
        <v>0.5590277777777778</v>
      </c>
      <c r="P22" s="69">
        <f t="shared" si="3"/>
        <v>428.144099378882</v>
      </c>
    </row>
    <row r="23" spans="1:16" ht="12.75">
      <c r="A23" s="110"/>
      <c r="B23" s="31">
        <v>24</v>
      </c>
      <c r="C23" s="8"/>
      <c r="D23" s="30"/>
      <c r="E23" s="31">
        <v>68</v>
      </c>
      <c r="F23" s="8"/>
      <c r="G23" s="33">
        <f>E6/B23</f>
        <v>33.541666666666664</v>
      </c>
      <c r="H23" s="36">
        <f>G23/B6</f>
        <v>0.29166666666666663</v>
      </c>
      <c r="I23" s="8"/>
      <c r="J23" s="19">
        <f t="shared" si="0"/>
        <v>2.027329192546584</v>
      </c>
      <c r="K23" s="21">
        <f>B6/G23</f>
        <v>3.428571428571429</v>
      </c>
      <c r="L23" s="8"/>
      <c r="M23" s="26">
        <f t="shared" si="2"/>
        <v>11.755102040816329</v>
      </c>
      <c r="N23" s="15">
        <f t="shared" si="1"/>
        <v>0.5590277777777778</v>
      </c>
      <c r="P23" s="69">
        <f t="shared" si="3"/>
        <v>485.2299792960663</v>
      </c>
    </row>
    <row r="24" spans="1:16" ht="12.75">
      <c r="A24" s="110"/>
      <c r="B24" s="31">
        <v>30</v>
      </c>
      <c r="C24" s="8"/>
      <c r="D24" s="30"/>
      <c r="E24" s="31">
        <v>60</v>
      </c>
      <c r="F24" s="8"/>
      <c r="G24" s="33">
        <f>E6/B24</f>
        <v>26.833333333333332</v>
      </c>
      <c r="H24" s="36">
        <f>G24/B6</f>
        <v>0.2333333333333333</v>
      </c>
      <c r="I24" s="8"/>
      <c r="J24" s="19">
        <f t="shared" si="0"/>
        <v>2.236024844720497</v>
      </c>
      <c r="K24" s="21">
        <f>B6/G24</f>
        <v>4.285714285714286</v>
      </c>
      <c r="L24" s="8"/>
      <c r="M24" s="26">
        <f t="shared" si="2"/>
        <v>18.36734693877551</v>
      </c>
      <c r="N24" s="15">
        <f t="shared" si="1"/>
        <v>0.4472222222222222</v>
      </c>
      <c r="P24" s="69">
        <f t="shared" si="3"/>
        <v>535.1801242236025</v>
      </c>
    </row>
    <row r="25" spans="1:16" ht="12.75">
      <c r="A25" s="110"/>
      <c r="B25" s="31">
        <v>30</v>
      </c>
      <c r="C25" s="8"/>
      <c r="D25" s="30"/>
      <c r="E25" s="31">
        <v>50</v>
      </c>
      <c r="F25" s="8"/>
      <c r="G25" s="33">
        <f>E6/B25</f>
        <v>26.833333333333332</v>
      </c>
      <c r="H25" s="36">
        <f>G25/B6</f>
        <v>0.2333333333333333</v>
      </c>
      <c r="I25" s="8"/>
      <c r="J25" s="19">
        <f>E25/G25</f>
        <v>1.863354037267081</v>
      </c>
      <c r="K25" s="21">
        <f>B6/G25</f>
        <v>4.285714285714286</v>
      </c>
      <c r="L25" s="8"/>
      <c r="M25" s="26">
        <f t="shared" si="2"/>
        <v>18.36734693877551</v>
      </c>
      <c r="N25" s="15">
        <f t="shared" si="1"/>
        <v>0.4472222222222222</v>
      </c>
      <c r="P25" s="69">
        <f t="shared" si="3"/>
        <v>445.98343685300216</v>
      </c>
    </row>
    <row r="26" spans="1:16" ht="12.75">
      <c r="A26" s="110"/>
      <c r="B26" s="31">
        <v>32</v>
      </c>
      <c r="C26" s="8"/>
      <c r="D26" s="30"/>
      <c r="E26" s="31">
        <v>50</v>
      </c>
      <c r="F26" s="8"/>
      <c r="G26" s="33">
        <f>E6/B26</f>
        <v>25.15625</v>
      </c>
      <c r="H26" s="36">
        <f>G26/B6</f>
        <v>0.21875</v>
      </c>
      <c r="I26" s="8"/>
      <c r="J26" s="19">
        <f>E26/G26</f>
        <v>1.9875776397515528</v>
      </c>
      <c r="K26" s="21">
        <f>B6/G26</f>
        <v>4.571428571428571</v>
      </c>
      <c r="L26" s="8"/>
      <c r="M26" s="26">
        <f t="shared" si="2"/>
        <v>20.897959183673468</v>
      </c>
      <c r="N26" s="15">
        <f t="shared" si="1"/>
        <v>0.4192708333333333</v>
      </c>
      <c r="P26" s="69">
        <f t="shared" si="3"/>
        <v>475.7156659765355</v>
      </c>
    </row>
    <row r="27" spans="1:16" ht="12.75">
      <c r="A27" s="110"/>
      <c r="B27" s="31">
        <v>10</v>
      </c>
      <c r="C27" s="8"/>
      <c r="D27" s="30"/>
      <c r="E27" s="31">
        <v>50</v>
      </c>
      <c r="F27" s="8"/>
      <c r="G27" s="33">
        <f>E6/B27</f>
        <v>80.5</v>
      </c>
      <c r="H27" s="36">
        <f>G27/B6</f>
        <v>0.7</v>
      </c>
      <c r="I27" s="8"/>
      <c r="J27" s="19">
        <f t="shared" si="0"/>
        <v>0.6211180124223602</v>
      </c>
      <c r="K27" s="21">
        <f>B6/G27</f>
        <v>1.4285714285714286</v>
      </c>
      <c r="L27" s="8"/>
      <c r="M27" s="26">
        <f t="shared" si="2"/>
        <v>2.0408163265306123</v>
      </c>
      <c r="N27" s="15">
        <f t="shared" si="1"/>
        <v>1.3416666666666666</v>
      </c>
      <c r="P27" s="69">
        <f t="shared" si="3"/>
        <v>148.66114561766736</v>
      </c>
    </row>
    <row r="28" spans="1:16" ht="12.75">
      <c r="A28" s="110"/>
      <c r="B28" s="31">
        <v>10</v>
      </c>
      <c r="C28" s="8"/>
      <c r="D28" s="30"/>
      <c r="E28" s="31">
        <v>82</v>
      </c>
      <c r="F28" s="8"/>
      <c r="G28" s="33">
        <f>E6/B28</f>
        <v>80.5</v>
      </c>
      <c r="H28" s="36">
        <f>G28/B6</f>
        <v>0.7</v>
      </c>
      <c r="I28" s="8"/>
      <c r="J28" s="19">
        <f t="shared" si="0"/>
        <v>1.0186335403726707</v>
      </c>
      <c r="K28" s="21">
        <f>B6/G28</f>
        <v>1.4285714285714286</v>
      </c>
      <c r="L28" s="8"/>
      <c r="M28" s="26">
        <f t="shared" si="2"/>
        <v>2.0408163265306123</v>
      </c>
      <c r="N28" s="15">
        <f t="shared" si="1"/>
        <v>1.3416666666666666</v>
      </c>
      <c r="P28" s="69">
        <f t="shared" si="3"/>
        <v>243.80427881297445</v>
      </c>
    </row>
    <row r="29" spans="1:16" ht="13.5" thickBot="1">
      <c r="A29" s="111"/>
      <c r="B29" s="71">
        <v>10</v>
      </c>
      <c r="C29" s="8"/>
      <c r="D29" s="70"/>
      <c r="E29" s="71">
        <v>68</v>
      </c>
      <c r="F29" s="8"/>
      <c r="G29" s="72">
        <f>E6/B29</f>
        <v>80.5</v>
      </c>
      <c r="H29" s="36">
        <f>G29/B6</f>
        <v>0.7</v>
      </c>
      <c r="I29" s="8"/>
      <c r="J29" s="22">
        <f t="shared" si="0"/>
        <v>0.84472049689441</v>
      </c>
      <c r="K29" s="23">
        <f>B6/G29</f>
        <v>1.4285714285714286</v>
      </c>
      <c r="L29" s="8"/>
      <c r="M29" s="73">
        <f t="shared" si="2"/>
        <v>2.0408163265306123</v>
      </c>
      <c r="N29" s="24">
        <f t="shared" si="1"/>
        <v>1.3416666666666666</v>
      </c>
      <c r="P29" s="69">
        <f t="shared" si="3"/>
        <v>202.1791580400276</v>
      </c>
    </row>
    <row r="30" spans="1:16" ht="13.5" customHeight="1" thickTop="1">
      <c r="A30" s="86" t="s">
        <v>22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12.75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  <row r="32" spans="1:16" ht="13.5" thickBot="1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4"/>
    </row>
    <row r="33" ht="13.5" thickTop="1">
      <c r="A33" s="74"/>
    </row>
  </sheetData>
  <mergeCells count="19">
    <mergeCell ref="A30:P32"/>
    <mergeCell ref="A1:P1"/>
    <mergeCell ref="A4:P4"/>
    <mergeCell ref="A2:O2"/>
    <mergeCell ref="P8:P9"/>
    <mergeCell ref="A12:P12"/>
    <mergeCell ref="A13:P13"/>
    <mergeCell ref="A14:B14"/>
    <mergeCell ref="D14:E14"/>
    <mergeCell ref="A5:B5"/>
    <mergeCell ref="D5:E5"/>
    <mergeCell ref="G5:H5"/>
    <mergeCell ref="J8:K9"/>
    <mergeCell ref="M8:N9"/>
    <mergeCell ref="J5:K5"/>
    <mergeCell ref="M5:N5"/>
    <mergeCell ref="A8:B9"/>
    <mergeCell ref="G8:H9"/>
    <mergeCell ref="D8:E9"/>
  </mergeCells>
  <printOptions/>
  <pageMargins left="0.75" right="0.75" top="1" bottom="1" header="0" footer="0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Eyepieces and Telescopes</dc:title>
  <dc:subject/>
  <dc:creator>Guilherme de Almeida, 2006</dc:creator>
  <cp:keywords/>
  <dc:description/>
  <cp:lastModifiedBy>Guilherme de Almeida</cp:lastModifiedBy>
  <cp:lastPrinted>2006-03-25T14:41:39Z</cp:lastPrinted>
  <dcterms:created xsi:type="dcterms:W3CDTF">2006-03-24T19:51:03Z</dcterms:created>
  <dcterms:modified xsi:type="dcterms:W3CDTF">2006-04-03T20:58:55Z</dcterms:modified>
  <cp:category/>
  <cp:version/>
  <cp:contentType/>
  <cp:contentStatus/>
</cp:coreProperties>
</file>